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N37" i="1"/>
  <c r="M37" i="1"/>
  <c r="L37" i="1"/>
  <c r="K37" i="1"/>
  <c r="H37" i="1"/>
  <c r="I36" i="1"/>
  <c r="O35" i="1"/>
  <c r="I34" i="1"/>
  <c r="I33" i="1"/>
  <c r="O32" i="1"/>
  <c r="N32" i="1"/>
  <c r="I31" i="1"/>
  <c r="I30" i="1"/>
  <c r="P29" i="1"/>
  <c r="I29" i="1"/>
  <c r="P28" i="1"/>
  <c r="I28" i="1"/>
  <c r="O27" i="1"/>
  <c r="N27" i="1"/>
  <c r="I26" i="1"/>
  <c r="I25" i="1"/>
  <c r="I24" i="1"/>
  <c r="I23" i="1"/>
  <c r="O22" i="1"/>
  <c r="N22" i="1"/>
  <c r="P20" i="1"/>
  <c r="I20" i="1"/>
  <c r="I19" i="1"/>
  <c r="I18" i="1"/>
  <c r="P17" i="1"/>
  <c r="I17" i="1"/>
  <c r="I16" i="1"/>
  <c r="I15" i="1"/>
  <c r="O14" i="1"/>
  <c r="N14" i="1"/>
  <c r="I13" i="1"/>
  <c r="J12" i="1"/>
  <c r="J37" i="1" s="1"/>
  <c r="O37" i="1" s="1"/>
  <c r="I12" i="1"/>
  <c r="P11" i="1"/>
  <c r="I11" i="1"/>
  <c r="I37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<sst xmlns="http://schemas.openxmlformats.org/spreadsheetml/2006/main" count="87" uniqueCount="85">
  <si>
    <t>PROGRAMAS Y PROYECTOS DE INVERSIÓN</t>
  </si>
  <si>
    <t>DEL 1 DE ENERO AL AL 31 DICIEMBRE DEL 2018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</si>
  <si>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</si>
  <si>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</si>
  <si>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</si>
  <si>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</si>
  <si>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</si>
  <si>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</si>
  <si>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</si>
  <si>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</si>
  <si>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</si>
  <si>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</si>
  <si>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</si>
  <si>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</si>
  <si>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</si>
  <si>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</si>
  <si>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</si>
  <si>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</si>
  <si>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</si>
  <si>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</si>
  <si>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</si>
  <si>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</si>
  <si>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</si>
  <si>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</si>
  <si>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</si>
  <si>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</si>
  <si>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</si>
  <si>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</si>
  <si>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</si>
  <si>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</si>
  <si>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</si>
  <si>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</si>
  <si>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 xml:space="preserve">       323,462.72</t>
  </si>
  <si>
    <t>ACADEMIA</t>
  </si>
  <si>
    <t>P0783</t>
  </si>
  <si>
    <t>ADMINISTRACIÓN EN IM</t>
  </si>
  <si>
    <t>P0784</t>
  </si>
  <si>
    <t>APLICACIÓN DE PLANES</t>
  </si>
  <si>
    <t xml:space="preserve">       221,518.66</t>
  </si>
  <si>
    <t>P0785</t>
  </si>
  <si>
    <t>APOYO PARA LA PROFESIONALIZACIÓN</t>
  </si>
  <si>
    <t>P0787</t>
  </si>
  <si>
    <t>CURSOS Y EVENTOS DE</t>
  </si>
  <si>
    <t xml:space="preserve">       541,518.66</t>
  </si>
  <si>
    <t>P0788</t>
  </si>
  <si>
    <t>GESTIÓN DEL PROCESO</t>
  </si>
  <si>
    <t xml:space="preserve">       359,171.19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</si>
  <si>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</si>
  <si>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</si>
  <si>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</si>
  <si>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</si>
  <si>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</si>
  <si>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</si>
  <si>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</si>
  <si>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</si>
  <si>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</si>
  <si>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 xml:space="preserve">       250,129.56</t>
  </si>
  <si>
    <t>P0792</t>
  </si>
  <si>
    <t>OPERACIÓN DE SERVICIOS</t>
  </si>
  <si>
    <t>P0794</t>
  </si>
  <si>
    <t>REALIZACIÓN DE FOROS</t>
  </si>
  <si>
    <t xml:space="preserve">       220,160.27</t>
  </si>
  <si>
    <t>FINANZAS</t>
  </si>
  <si>
    <t>G1105</t>
  </si>
  <si>
    <t>ADMINISTRACION DE RECURSOS HUMANOS</t>
  </si>
  <si>
    <t>P2751</t>
  </si>
  <si>
    <t>P0790</t>
  </si>
  <si>
    <t>MANTENIMIENTO DE LA</t>
  </si>
  <si>
    <t xml:space="preserve">     1,124,289.33</t>
  </si>
  <si>
    <t>COMONFORT</t>
  </si>
  <si>
    <t>P2896</t>
  </si>
  <si>
    <t>ADM. E IMP. SERV.ED</t>
  </si>
  <si>
    <t>DOCTOR MORA</t>
  </si>
  <si>
    <t>P2897</t>
  </si>
  <si>
    <t>ADM.SER.ED. DR.M</t>
  </si>
  <si>
    <t>Q2918</t>
  </si>
  <si>
    <t>INFRA UTSMA DR MORA</t>
  </si>
  <si>
    <t>INFR. UTSMA EXT. COM</t>
  </si>
  <si>
    <t>Q3003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</si>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</sst>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" fontId="0" fillId="0" borderId="6" xfId="0" applyNumberFormat="1" applyBorder="1"/>
    <xf numFmtId="43" fontId="5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338044</xdr:colOff>
      <xdr:row>42</xdr:row>
      <xdr:rowOff>17743</xdr:rowOff>
    </xdr:from>
    <xdr:to>
      <xdr:col>12</xdr:col>
      <xdr:colOff>558612</xdr:colOff>
      <xdr:row>47</xdr:row>
      <xdr:rowOff>61819</xdr:rowOff>
    </xdr:to>
    <xdr:sp macro="" textlink="">
      <xdr:nvSpPr>
        <xdr:cNvPr id="2" name="9 CuadroTexto"/>
        <xdr:cNvSpPr txBox="1"/>
      </xdr:nvSpPr>
      <xdr:spPr>
        <a:xfrm>
          <a:off x="8520019" y="12466918"/>
          <a:ext cx="3135218" cy="853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127000</xdr:colOff>
      <xdr:row>42</xdr:row>
      <xdr:rowOff>31750</xdr:rowOff>
    </xdr:from>
    <xdr:to>
      <xdr:col>4</xdr:col>
      <xdr:colOff>460375</xdr:colOff>
      <xdr:row>47</xdr:row>
      <xdr:rowOff>111125</xdr:rowOff>
    </xdr:to>
    <xdr:sp macro="" textlink="">
      <xdr:nvSpPr>
        <xdr:cNvPr id="3" name="9 CuadroTexto"/>
        <xdr:cNvSpPr txBox="1"/>
      </xdr:nvSpPr>
      <xdr:spPr>
        <a:xfrm>
          <a:off x="946150" y="12480925"/>
          <a:ext cx="28670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showGridLines="0"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12.28515625" style="1" customWidth="1"/>
    <col min="2" max="2" width="6.28515625" style="3" customWidth="1"/>
    <col min="3" max="3" width="7" style="3" customWidth="1"/>
    <col min="4" max="4" width="24.710937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8.42578125" style="3" bestFit="1" customWidth="1"/>
    <col min="10" max="10" width="15.85546875" style="3" bestFit="1" customWidth="1"/>
    <col min="11" max="11" width="12.7109375" style="3" customWidth="1"/>
    <col min="12" max="12" width="15.140625" style="3" bestFit="1" customWidth="1"/>
    <col min="13" max="13" width="15.42578125" style="3" customWidth="1"/>
    <col min="14" max="14" width="18.42578125" style="3" bestFit="1" customWidth="1"/>
    <col min="15" max="15" width="19.140625" style="3" bestFit="1" customWidth="1"/>
    <col min="16" max="16" width="15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7" t="s">
        <v>4</v>
      </c>
      <c r="H5" s="8"/>
      <c r="I5" s="8"/>
      <c r="J5" s="8"/>
      <c r="K5" s="8"/>
      <c r="L5" s="9"/>
      <c r="M5" s="9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5</v>
      </c>
      <c r="C7" s="12"/>
      <c r="D7" s="13"/>
      <c r="E7" s="14" t="s">
        <v>6</v>
      </c>
      <c r="F7" s="15"/>
      <c r="G7" s="14" t="s">
        <v>7</v>
      </c>
      <c r="H7" s="16" t="s">
        <v>8</v>
      </c>
      <c r="I7" s="17"/>
      <c r="J7" s="17"/>
      <c r="K7" s="17"/>
      <c r="L7" s="17"/>
      <c r="M7" s="17"/>
      <c r="N7" s="18"/>
      <c r="O7" s="19" t="s">
        <v>9</v>
      </c>
      <c r="P7" s="20" t="s">
        <v>10</v>
      </c>
      <c r="Q7" s="21"/>
    </row>
    <row r="8" spans="2:17" ht="25.5" x14ac:dyDescent="0.2">
      <c r="B8" s="22"/>
      <c r="C8" s="23"/>
      <c r="D8" s="24"/>
      <c r="E8" s="25"/>
      <c r="F8" s="26" t="s">
        <v>11</v>
      </c>
      <c r="G8" s="25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19"/>
      <c r="P8" s="28" t="s">
        <v>19</v>
      </c>
      <c r="Q8" s="28" t="s">
        <v>20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21</v>
      </c>
      <c r="K9" s="27">
        <v>4</v>
      </c>
      <c r="L9" s="27">
        <v>5</v>
      </c>
      <c r="M9" s="27">
        <v>6</v>
      </c>
      <c r="N9" s="27">
        <v>7</v>
      </c>
      <c r="O9" s="27" t="s">
        <v>22</v>
      </c>
      <c r="P9" s="34" t="s">
        <v>23</v>
      </c>
      <c r="Q9" s="34" t="s">
        <v>24</v>
      </c>
    </row>
    <row r="10" spans="2:17" ht="15" customHeight="1" x14ac:dyDescent="0.2">
      <c r="B10" s="35" t="s">
        <v>25</v>
      </c>
      <c r="C10" s="36"/>
      <c r="D10" s="37"/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38.25" x14ac:dyDescent="0.2">
      <c r="B11" s="43"/>
      <c r="C11" s="44"/>
      <c r="D11" s="45"/>
      <c r="E11" s="46" t="s">
        <v>26</v>
      </c>
      <c r="F11" s="47" t="s">
        <v>27</v>
      </c>
      <c r="G11" s="48">
        <v>50000101</v>
      </c>
      <c r="H11" s="40">
        <v>539812.64</v>
      </c>
      <c r="I11" s="40">
        <f>658681.45-374358.94</f>
        <v>284322.50999999995</v>
      </c>
      <c r="J11" s="40">
        <v>824135.15</v>
      </c>
      <c r="K11" s="40"/>
      <c r="L11" s="40">
        <v>15490.82</v>
      </c>
      <c r="M11" s="40">
        <v>824135.15</v>
      </c>
      <c r="N11" s="40">
        <v>808644.33</v>
      </c>
      <c r="O11" s="40"/>
      <c r="P11" s="41">
        <f>L11/H11</f>
        <v>2.869666038201699E-2</v>
      </c>
      <c r="Q11" s="42"/>
    </row>
    <row r="12" spans="2:17" ht="25.5" x14ac:dyDescent="0.2">
      <c r="B12" s="43"/>
      <c r="C12" s="49"/>
      <c r="D12" s="50"/>
      <c r="E12" s="46" t="s">
        <v>28</v>
      </c>
      <c r="F12" s="47" t="s">
        <v>29</v>
      </c>
      <c r="G12" s="48">
        <v>50000101</v>
      </c>
      <c r="H12" s="40">
        <v>1522654.23</v>
      </c>
      <c r="I12" s="40">
        <f>2097517.52-525038.51</f>
        <v>1572479.01</v>
      </c>
      <c r="J12" s="40">
        <f>H12+I12</f>
        <v>3095133.24</v>
      </c>
      <c r="K12" s="40"/>
      <c r="L12" s="40"/>
      <c r="M12" s="40">
        <v>3035545.76</v>
      </c>
      <c r="N12" s="40">
        <v>3035545.76</v>
      </c>
      <c r="O12" s="40">
        <v>59587.48</v>
      </c>
      <c r="P12" s="41"/>
      <c r="Q12" s="42"/>
    </row>
    <row r="13" spans="2:17" ht="38.25" x14ac:dyDescent="0.2">
      <c r="B13" s="43"/>
      <c r="C13" s="49"/>
      <c r="D13" s="50"/>
      <c r="E13" s="46" t="s">
        <v>30</v>
      </c>
      <c r="F13" s="51" t="s">
        <v>31</v>
      </c>
      <c r="G13" s="48">
        <v>50000101</v>
      </c>
      <c r="H13" s="40" t="s">
        <v>32</v>
      </c>
      <c r="I13" s="40">
        <f>389657.51-140593.14</f>
        <v>249064.37</v>
      </c>
      <c r="J13" s="40">
        <v>572527.09</v>
      </c>
      <c r="K13" s="40"/>
      <c r="L13" s="40"/>
      <c r="M13" s="40">
        <v>523127.09</v>
      </c>
      <c r="N13" s="40">
        <v>523127.09</v>
      </c>
      <c r="O13" s="40">
        <v>49400</v>
      </c>
      <c r="P13" s="41"/>
      <c r="Q13" s="42"/>
    </row>
    <row r="14" spans="2:17" ht="12.75" customHeight="1" x14ac:dyDescent="0.2">
      <c r="B14" s="35" t="s">
        <v>33</v>
      </c>
      <c r="C14" s="36"/>
      <c r="D14" s="37"/>
      <c r="E14" s="52"/>
      <c r="F14" s="53"/>
      <c r="G14" s="52"/>
      <c r="H14" s="40"/>
      <c r="I14" s="40"/>
      <c r="J14" s="40"/>
      <c r="K14" s="40"/>
      <c r="L14" s="40">
        <v>0</v>
      </c>
      <c r="M14" s="40">
        <v>0</v>
      </c>
      <c r="N14" s="40">
        <f t="shared" ref="N14:N32" si="0">M14-L14</f>
        <v>0</v>
      </c>
      <c r="O14" s="40">
        <f t="shared" ref="O14:O35" si="1">J14-L14</f>
        <v>0</v>
      </c>
      <c r="P14" s="41"/>
      <c r="Q14" s="42"/>
    </row>
    <row r="15" spans="2:17" ht="25.5" x14ac:dyDescent="0.2">
      <c r="B15" s="43"/>
      <c r="C15" s="49"/>
      <c r="D15" s="50"/>
      <c r="E15" s="46" t="s">
        <v>34</v>
      </c>
      <c r="F15" s="47" t="s">
        <v>35</v>
      </c>
      <c r="G15" s="48">
        <v>50000201</v>
      </c>
      <c r="H15" s="40">
        <v>12121005.960000001</v>
      </c>
      <c r="I15" s="40">
        <f>13752638.14-4978953.06</f>
        <v>8773685.0800000019</v>
      </c>
      <c r="J15" s="40">
        <v>20894691.050000001</v>
      </c>
      <c r="K15" s="40"/>
      <c r="L15" s="40">
        <v>176482.38</v>
      </c>
      <c r="M15" s="40">
        <v>20603550.43</v>
      </c>
      <c r="N15" s="40">
        <v>20427068.050000001</v>
      </c>
      <c r="O15" s="40">
        <v>291140.62</v>
      </c>
      <c r="P15" s="41"/>
      <c r="Q15" s="42"/>
    </row>
    <row r="16" spans="2:17" ht="25.5" x14ac:dyDescent="0.2">
      <c r="B16" s="43"/>
      <c r="C16" s="49"/>
      <c r="D16" s="50"/>
      <c r="E16" s="46" t="s">
        <v>36</v>
      </c>
      <c r="F16" s="47" t="s">
        <v>37</v>
      </c>
      <c r="G16" s="48">
        <v>50000201</v>
      </c>
      <c r="H16" s="40" t="s">
        <v>38</v>
      </c>
      <c r="I16" s="40">
        <f>315923.14-91107.89</f>
        <v>224815.25</v>
      </c>
      <c r="J16" s="40">
        <v>446333.91</v>
      </c>
      <c r="K16" s="40"/>
      <c r="L16" s="40"/>
      <c r="M16" s="40">
        <v>446333.91</v>
      </c>
      <c r="N16" s="40">
        <v>446333.91</v>
      </c>
      <c r="O16" s="40"/>
      <c r="P16" s="41"/>
      <c r="Q16" s="42"/>
    </row>
    <row r="17" spans="2:17" ht="51" x14ac:dyDescent="0.2">
      <c r="B17" s="43"/>
      <c r="C17" s="49"/>
      <c r="D17" s="50"/>
      <c r="E17" s="46" t="s">
        <v>39</v>
      </c>
      <c r="F17" s="47" t="s">
        <v>40</v>
      </c>
      <c r="G17" s="48">
        <v>50000201</v>
      </c>
      <c r="H17" s="40">
        <v>100883.15</v>
      </c>
      <c r="I17" s="40">
        <f>463640.99-136308.11</f>
        <v>327332.88</v>
      </c>
      <c r="J17" s="40">
        <v>428216.03</v>
      </c>
      <c r="K17" s="40"/>
      <c r="L17" s="40"/>
      <c r="M17" s="40">
        <v>428216.03</v>
      </c>
      <c r="N17" s="40">
        <v>428216.03</v>
      </c>
      <c r="O17" s="40"/>
      <c r="P17" s="41">
        <f t="shared" ref="P17:P20" si="2">L17/H17</f>
        <v>0</v>
      </c>
      <c r="Q17" s="42"/>
    </row>
    <row r="18" spans="2:17" ht="25.5" x14ac:dyDescent="0.2">
      <c r="B18" s="43"/>
      <c r="C18" s="49"/>
      <c r="D18" s="50"/>
      <c r="E18" s="46" t="s">
        <v>41</v>
      </c>
      <c r="F18" s="47" t="s">
        <v>42</v>
      </c>
      <c r="G18" s="48">
        <v>50000201</v>
      </c>
      <c r="H18" s="40" t="s">
        <v>43</v>
      </c>
      <c r="I18" s="40">
        <f>823979.58-294941.48</f>
        <v>529038.1</v>
      </c>
      <c r="J18" s="40">
        <v>1070556.76</v>
      </c>
      <c r="K18" s="40"/>
      <c r="L18" s="40">
        <v>670</v>
      </c>
      <c r="M18" s="40">
        <v>850980.41</v>
      </c>
      <c r="N18" s="40">
        <v>850310.41</v>
      </c>
      <c r="O18" s="40">
        <v>219576.35</v>
      </c>
      <c r="P18" s="41"/>
      <c r="Q18" s="42"/>
    </row>
    <row r="19" spans="2:17" ht="25.5" x14ac:dyDescent="0.2">
      <c r="B19" s="43"/>
      <c r="C19" s="49"/>
      <c r="D19" s="50"/>
      <c r="E19" s="46" t="s">
        <v>44</v>
      </c>
      <c r="F19" s="47" t="s">
        <v>45</v>
      </c>
      <c r="G19" s="48">
        <v>50000201</v>
      </c>
      <c r="H19" s="40" t="s">
        <v>46</v>
      </c>
      <c r="I19" s="40">
        <f>376880.04-40287.13</f>
        <v>336592.91</v>
      </c>
      <c r="J19" s="40">
        <v>695764.1</v>
      </c>
      <c r="K19" s="40"/>
      <c r="L19" s="40"/>
      <c r="M19" s="40">
        <v>695764.1</v>
      </c>
      <c r="N19" s="40">
        <v>695764.1</v>
      </c>
      <c r="O19" s="40"/>
      <c r="P19" s="41"/>
      <c r="Q19" s="42"/>
    </row>
    <row r="20" spans="2:17" ht="51" x14ac:dyDescent="0.2">
      <c r="B20" s="43"/>
      <c r="C20" s="49"/>
      <c r="D20" s="50"/>
      <c r="E20" s="46" t="s">
        <v>47</v>
      </c>
      <c r="F20" s="47" t="s">
        <v>48</v>
      </c>
      <c r="G20" s="48">
        <v>50000201</v>
      </c>
      <c r="H20" s="40">
        <v>200883.15</v>
      </c>
      <c r="I20" s="40">
        <f>242324.65-117977.92</f>
        <v>124346.73</v>
      </c>
      <c r="J20" s="40">
        <v>325229.88</v>
      </c>
      <c r="K20" s="40"/>
      <c r="L20" s="40"/>
      <c r="M20" s="40">
        <v>325229.88</v>
      </c>
      <c r="N20" s="40">
        <v>325229.88</v>
      </c>
      <c r="O20" s="40"/>
      <c r="P20" s="41">
        <f t="shared" si="2"/>
        <v>0</v>
      </c>
      <c r="Q20" s="42"/>
    </row>
    <row r="21" spans="2:17" ht="25.5" x14ac:dyDescent="0.2">
      <c r="B21" s="43"/>
      <c r="C21" s="54"/>
      <c r="D21" s="55"/>
      <c r="E21" s="46" t="s">
        <v>49</v>
      </c>
      <c r="F21" s="47" t="s">
        <v>50</v>
      </c>
      <c r="G21" s="48">
        <v>50000201</v>
      </c>
      <c r="H21" s="40"/>
      <c r="I21" s="40">
        <v>27063.65</v>
      </c>
      <c r="J21" s="40">
        <v>27063.65</v>
      </c>
      <c r="K21" s="40"/>
      <c r="L21" s="40"/>
      <c r="M21" s="40"/>
      <c r="N21" s="40"/>
      <c r="O21" s="40">
        <v>27063.65</v>
      </c>
      <c r="P21" s="41">
        <v>0</v>
      </c>
      <c r="Q21" s="41"/>
    </row>
    <row r="22" spans="2:17" ht="12.75" customHeight="1" x14ac:dyDescent="0.2">
      <c r="B22" s="35" t="s">
        <v>51</v>
      </c>
      <c r="C22" s="36"/>
      <c r="D22" s="37"/>
      <c r="E22" s="38"/>
      <c r="F22" s="56"/>
      <c r="G22" s="39"/>
      <c r="H22" s="40"/>
      <c r="I22" s="40"/>
      <c r="J22" s="40"/>
      <c r="K22" s="40"/>
      <c r="L22" s="40">
        <v>0</v>
      </c>
      <c r="M22" s="40">
        <v>0</v>
      </c>
      <c r="N22" s="40">
        <f t="shared" si="0"/>
        <v>0</v>
      </c>
      <c r="O22" s="40">
        <f t="shared" si="1"/>
        <v>0</v>
      </c>
      <c r="P22" s="41"/>
      <c r="Q22" s="41"/>
    </row>
    <row r="23" spans="2:17" ht="38.25" x14ac:dyDescent="0.2">
      <c r="B23" s="43"/>
      <c r="C23" s="49"/>
      <c r="D23" s="50"/>
      <c r="E23" s="46" t="s">
        <v>52</v>
      </c>
      <c r="F23" s="47" t="s">
        <v>53</v>
      </c>
      <c r="G23" s="46">
        <v>50000301</v>
      </c>
      <c r="H23" s="40">
        <v>422883.15</v>
      </c>
      <c r="I23" s="40">
        <f>148883.15-324960.63</f>
        <v>-176077.48</v>
      </c>
      <c r="J23" s="40">
        <v>246299.34</v>
      </c>
      <c r="K23" s="40"/>
      <c r="L23" s="40"/>
      <c r="M23" s="40">
        <v>222594.41</v>
      </c>
      <c r="N23" s="40">
        <v>222594.41</v>
      </c>
      <c r="O23" s="40">
        <v>23704.93</v>
      </c>
      <c r="P23" s="41">
        <v>0</v>
      </c>
      <c r="Q23" s="42"/>
    </row>
    <row r="24" spans="2:17" ht="51" x14ac:dyDescent="0.2">
      <c r="B24" s="43"/>
      <c r="C24" s="49"/>
      <c r="D24" s="50"/>
      <c r="E24" s="46" t="s">
        <v>54</v>
      </c>
      <c r="F24" s="47" t="s">
        <v>55</v>
      </c>
      <c r="G24" s="46">
        <v>50000301</v>
      </c>
      <c r="H24" s="40" t="s">
        <v>56</v>
      </c>
      <c r="I24" s="40">
        <f>295348.54-66945.45</f>
        <v>228403.08999999997</v>
      </c>
      <c r="J24" s="40">
        <v>478532.65</v>
      </c>
      <c r="K24" s="40"/>
      <c r="L24" s="40"/>
      <c r="M24" s="40">
        <v>478532.65</v>
      </c>
      <c r="N24" s="40">
        <v>478532.65</v>
      </c>
      <c r="O24" s="40"/>
      <c r="P24" s="41"/>
      <c r="Q24" s="42"/>
    </row>
    <row r="25" spans="2:17" ht="25.5" x14ac:dyDescent="0.2">
      <c r="B25" s="43"/>
      <c r="C25" s="49"/>
      <c r="D25" s="50"/>
      <c r="E25" s="46" t="s">
        <v>57</v>
      </c>
      <c r="F25" s="47" t="s">
        <v>58</v>
      </c>
      <c r="G25" s="46">
        <v>50000301</v>
      </c>
      <c r="H25" s="40">
        <v>1058610.96</v>
      </c>
      <c r="I25" s="40">
        <f>2713074.17-268672.16</f>
        <v>2444402.0099999998</v>
      </c>
      <c r="J25" s="40">
        <v>3503012.97</v>
      </c>
      <c r="K25" s="40"/>
      <c r="L25" s="40"/>
      <c r="M25" s="40">
        <v>2512919.6800000002</v>
      </c>
      <c r="N25" s="40">
        <v>2512919.6800000002</v>
      </c>
      <c r="O25" s="40">
        <v>990093.29</v>
      </c>
      <c r="P25" s="41">
        <v>0</v>
      </c>
      <c r="Q25" s="42"/>
    </row>
    <row r="26" spans="2:17" ht="25.5" x14ac:dyDescent="0.2">
      <c r="B26" s="43"/>
      <c r="C26" s="49"/>
      <c r="D26" s="50"/>
      <c r="E26" s="46" t="s">
        <v>59</v>
      </c>
      <c r="F26" s="47" t="s">
        <v>60</v>
      </c>
      <c r="G26" s="46">
        <v>50000301</v>
      </c>
      <c r="H26" s="40" t="s">
        <v>61</v>
      </c>
      <c r="I26" s="40">
        <f>67177.61-199395.35</f>
        <v>-132217.74</v>
      </c>
      <c r="J26" s="40">
        <v>167942.53</v>
      </c>
      <c r="K26" s="40"/>
      <c r="L26" s="40"/>
      <c r="M26" s="40">
        <v>167942.53</v>
      </c>
      <c r="N26" s="40">
        <v>167942.53</v>
      </c>
      <c r="O26" s="40"/>
      <c r="P26" s="41"/>
      <c r="Q26" s="42"/>
    </row>
    <row r="27" spans="2:17" ht="12.75" customHeight="1" x14ac:dyDescent="0.2">
      <c r="B27" s="35" t="s">
        <v>62</v>
      </c>
      <c r="C27" s="36"/>
      <c r="D27" s="37"/>
      <c r="E27" s="38"/>
      <c r="F27" s="56"/>
      <c r="G27" s="39"/>
      <c r="H27" s="40"/>
      <c r="I27" s="40"/>
      <c r="J27" s="40"/>
      <c r="K27" s="40"/>
      <c r="L27" s="40">
        <v>0</v>
      </c>
      <c r="M27" s="40">
        <v>0</v>
      </c>
      <c r="N27" s="40">
        <f t="shared" si="0"/>
        <v>0</v>
      </c>
      <c r="O27" s="40">
        <f t="shared" si="1"/>
        <v>0</v>
      </c>
      <c r="P27" s="41"/>
      <c r="Q27" s="42"/>
    </row>
    <row r="28" spans="2:17" ht="51" x14ac:dyDescent="0.2">
      <c r="B28" s="43"/>
      <c r="C28" s="44"/>
      <c r="D28" s="45"/>
      <c r="E28" s="46" t="s">
        <v>63</v>
      </c>
      <c r="F28" s="47" t="s">
        <v>64</v>
      </c>
      <c r="G28" s="48">
        <v>50000401</v>
      </c>
      <c r="H28" s="40">
        <v>6087615.1200000001</v>
      </c>
      <c r="I28" s="40">
        <f>8085393.03-4225897.49</f>
        <v>3859495.54</v>
      </c>
      <c r="J28" s="40">
        <v>9947110.6600000001</v>
      </c>
      <c r="K28" s="40"/>
      <c r="L28" s="40">
        <v>29673.91</v>
      </c>
      <c r="M28" s="40">
        <v>7624601.1799999997</v>
      </c>
      <c r="N28" s="40">
        <v>7594927.2699999996</v>
      </c>
      <c r="O28" s="40">
        <v>2322509.48</v>
      </c>
      <c r="P28" s="41">
        <f>L28/H28</f>
        <v>4.874472090476048E-3</v>
      </c>
      <c r="Q28" s="42"/>
    </row>
    <row r="29" spans="2:17" ht="51" x14ac:dyDescent="0.2">
      <c r="B29" s="43"/>
      <c r="C29" s="49"/>
      <c r="D29" s="50"/>
      <c r="E29" s="46" t="s">
        <v>65</v>
      </c>
      <c r="F29" s="47" t="s">
        <v>40</v>
      </c>
      <c r="G29" s="48">
        <v>50000401</v>
      </c>
      <c r="H29" s="40">
        <v>536678.93000000005</v>
      </c>
      <c r="I29" s="40">
        <f>422575.31-168588.65</f>
        <v>253986.66</v>
      </c>
      <c r="J29" s="40">
        <v>790665.59</v>
      </c>
      <c r="K29" s="40"/>
      <c r="L29" s="40"/>
      <c r="M29" s="40">
        <v>790665.59</v>
      </c>
      <c r="N29" s="40">
        <v>790665.59</v>
      </c>
      <c r="O29" s="40"/>
      <c r="P29" s="41">
        <f>L29/H29</f>
        <v>0</v>
      </c>
      <c r="Q29" s="42"/>
    </row>
    <row r="30" spans="2:17" ht="25.5" x14ac:dyDescent="0.2">
      <c r="B30" s="43"/>
      <c r="C30" s="49"/>
      <c r="D30" s="50"/>
      <c r="E30" s="46" t="s">
        <v>66</v>
      </c>
      <c r="F30" s="47" t="s">
        <v>67</v>
      </c>
      <c r="G30" s="48">
        <v>50000401</v>
      </c>
      <c r="H30" s="40" t="s">
        <v>68</v>
      </c>
      <c r="I30" s="40">
        <f>4941161.47-1172968.71</f>
        <v>3768192.76</v>
      </c>
      <c r="J30" s="40">
        <v>4892482.09</v>
      </c>
      <c r="K30" s="40"/>
      <c r="L30" s="40">
        <v>29186.7</v>
      </c>
      <c r="M30" s="40">
        <v>2013495.44</v>
      </c>
      <c r="N30" s="40">
        <v>1984308.74</v>
      </c>
      <c r="O30" s="40">
        <v>2878986.65</v>
      </c>
      <c r="P30" s="41">
        <v>0</v>
      </c>
      <c r="Q30" s="42"/>
    </row>
    <row r="31" spans="2:17" ht="25.5" x14ac:dyDescent="0.2">
      <c r="B31" s="43"/>
      <c r="C31" s="54"/>
      <c r="D31" s="55" t="s">
        <v>69</v>
      </c>
      <c r="E31" s="46" t="s">
        <v>70</v>
      </c>
      <c r="F31" s="47" t="s">
        <v>71</v>
      </c>
      <c r="G31" s="48">
        <v>50000601</v>
      </c>
      <c r="H31" s="40"/>
      <c r="I31" s="40">
        <f>9840709.34-3385259.97</f>
        <v>6455449.3699999992</v>
      </c>
      <c r="J31" s="40">
        <v>6455449.3700000001</v>
      </c>
      <c r="K31" s="40"/>
      <c r="L31" s="40">
        <v>4618.25</v>
      </c>
      <c r="M31" s="40">
        <v>6455449.3700000001</v>
      </c>
      <c r="N31" s="40">
        <v>6450831.1200000001</v>
      </c>
      <c r="O31" s="40"/>
      <c r="P31" s="41"/>
      <c r="Q31" s="42"/>
    </row>
    <row r="32" spans="2:17" x14ac:dyDescent="0.2">
      <c r="B32" s="43"/>
      <c r="C32" s="54"/>
      <c r="D32" s="55"/>
      <c r="E32" s="46"/>
      <c r="F32" s="47"/>
      <c r="G32" s="48"/>
      <c r="H32" s="40"/>
      <c r="I32" s="40"/>
      <c r="J32" s="40">
        <v>0</v>
      </c>
      <c r="K32" s="40"/>
      <c r="L32" s="40">
        <v>0</v>
      </c>
      <c r="M32" s="40">
        <v>0</v>
      </c>
      <c r="N32" s="40">
        <f t="shared" si="0"/>
        <v>0</v>
      </c>
      <c r="O32" s="40">
        <f t="shared" si="1"/>
        <v>0</v>
      </c>
      <c r="P32" s="41"/>
      <c r="Q32" s="42"/>
    </row>
    <row r="33" spans="2:17" ht="25.5" x14ac:dyDescent="0.2">
      <c r="B33" s="43"/>
      <c r="C33" s="54"/>
      <c r="D33" s="55" t="s">
        <v>72</v>
      </c>
      <c r="E33" s="46" t="s">
        <v>73</v>
      </c>
      <c r="F33" s="47" t="s">
        <v>74</v>
      </c>
      <c r="G33" s="48">
        <v>50000701</v>
      </c>
      <c r="H33" s="40"/>
      <c r="I33" s="40">
        <f>8483365.06-2828374.06</f>
        <v>5654991</v>
      </c>
      <c r="J33" s="40">
        <v>5654991</v>
      </c>
      <c r="K33" s="40"/>
      <c r="L33" s="40">
        <v>14006.86</v>
      </c>
      <c r="M33" s="40">
        <v>5654991</v>
      </c>
      <c r="N33" s="40">
        <v>5640984.1399999997</v>
      </c>
      <c r="O33" s="40"/>
      <c r="P33" s="41"/>
      <c r="Q33" s="42"/>
    </row>
    <row r="34" spans="2:17" ht="25.5" x14ac:dyDescent="0.2">
      <c r="B34" s="43"/>
      <c r="C34" s="54"/>
      <c r="D34" s="55"/>
      <c r="E34" s="46" t="s">
        <v>75</v>
      </c>
      <c r="F34" s="47" t="s">
        <v>76</v>
      </c>
      <c r="G34" s="48">
        <v>50000701</v>
      </c>
      <c r="H34" s="40"/>
      <c r="I34" s="40">
        <f>5476261.98-3992300.32</f>
        <v>1483961.6600000006</v>
      </c>
      <c r="J34" s="40">
        <v>1483961.66</v>
      </c>
      <c r="K34" s="40"/>
      <c r="L34" s="40">
        <v>0</v>
      </c>
      <c r="M34" s="40">
        <v>1483961.66</v>
      </c>
      <c r="N34" s="40">
        <v>1483961.66</v>
      </c>
      <c r="O34" s="40"/>
      <c r="P34" s="41"/>
      <c r="Q34" s="42"/>
    </row>
    <row r="35" spans="2:17" x14ac:dyDescent="0.2">
      <c r="B35" s="43"/>
      <c r="C35" s="54"/>
      <c r="D35" s="55" t="s">
        <v>76</v>
      </c>
      <c r="E35" s="46"/>
      <c r="F35" s="47"/>
      <c r="G35" s="48"/>
      <c r="H35" s="40"/>
      <c r="I35" s="57"/>
      <c r="J35" s="40"/>
      <c r="K35" s="57"/>
      <c r="L35" s="57"/>
      <c r="M35" s="58">
        <v>0</v>
      </c>
      <c r="N35" s="57"/>
      <c r="O35" s="40">
        <f t="shared" si="1"/>
        <v>0</v>
      </c>
      <c r="P35" s="41"/>
      <c r="Q35" s="42"/>
    </row>
    <row r="36" spans="2:17" x14ac:dyDescent="0.2">
      <c r="B36" s="59"/>
      <c r="C36" s="60"/>
      <c r="D36" s="61" t="s">
        <v>77</v>
      </c>
      <c r="E36" s="62" t="s">
        <v>78</v>
      </c>
      <c r="F36" s="62"/>
      <c r="G36" s="63"/>
      <c r="H36" s="40"/>
      <c r="I36" s="40">
        <f>5000000-2701790.32</f>
        <v>2298209.6800000002</v>
      </c>
      <c r="J36" s="40">
        <v>2298209.6800000002</v>
      </c>
      <c r="K36" s="40"/>
      <c r="L36" s="40"/>
      <c r="M36" s="64">
        <v>2298209.6800000002</v>
      </c>
      <c r="N36" s="40">
        <v>2298209.6800000002</v>
      </c>
      <c r="O36" s="40"/>
      <c r="P36" s="41"/>
      <c r="Q36" s="42"/>
    </row>
    <row r="37" spans="2:17" ht="12.75" customHeight="1" x14ac:dyDescent="0.25">
      <c r="B37" s="65"/>
      <c r="C37" s="66" t="s">
        <v>79</v>
      </c>
      <c r="D37" s="67"/>
      <c r="E37" s="68">
        <v>0</v>
      </c>
      <c r="F37" s="68">
        <v>0</v>
      </c>
      <c r="G37" s="68">
        <v>0</v>
      </c>
      <c r="H37" s="69">
        <f>H11+H12+H13+H15+H16+H17+H18+H19+H20+H23+H24+H25+H26+H28+H29+H30+H31+H33+H34</f>
        <v>25631277.68</v>
      </c>
      <c r="I37" s="69">
        <f>I11+I12+I13+I15+I16+I17+I18+I19+I20+I23+I24+I25+I26+I28+I29+I30+I31+I33+I34</f>
        <v>36262263.710000001</v>
      </c>
      <c r="J37" s="69">
        <f>SUM(J11:J36)</f>
        <v>64298308.400000006</v>
      </c>
      <c r="K37" s="69">
        <f t="shared" ref="K37" si="3">K11+K12+K13+K15+K16+K17+K18+K19+K20+K23+K24+K25+K26+K28+K29+K30+K31+K33+K34</f>
        <v>0</v>
      </c>
      <c r="L37" s="69">
        <f>L11+L12+L13+L15+L16+L17+L18+L19+L20+L23+L24+L25+L26+L28+L29+L30+L31+L33+L34</f>
        <v>270128.92000000004</v>
      </c>
      <c r="M37" s="69">
        <f>M11+M12+M13+M15+M16+M17+M18+M19+M20+M21+M23+M24+M25+M26+M28+M29+M30+M31+M33+M34+M36</f>
        <v>57436245.949999996</v>
      </c>
      <c r="N37" s="69">
        <f>N11+N12+N13+N15+N16+N17+N18+N19+N20+N21+N23+N24+N25+N26+N28+N29+N30+N31+N33+N34+N36</f>
        <v>57166117.030000001</v>
      </c>
      <c r="O37" s="70">
        <f>J37-M37</f>
        <v>6862062.4500000104</v>
      </c>
      <c r="P37" s="70">
        <f t="shared" ref="P37:Q37" si="4">SUM(P10:P36)</f>
        <v>3.3571132472493034E-2</v>
      </c>
      <c r="Q37" s="70">
        <f t="shared" si="4"/>
        <v>0</v>
      </c>
    </row>
    <row r="38" spans="2:1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x14ac:dyDescent="0.2">
      <c r="B39" s="71" t="s">
        <v>80</v>
      </c>
      <c r="G39" s="1"/>
      <c r="H39" s="1"/>
      <c r="I39" s="1"/>
      <c r="J39" s="1"/>
      <c r="K39" s="1"/>
      <c r="L39" s="1"/>
      <c r="M39" s="1"/>
      <c r="N39" s="1"/>
      <c r="O39" s="1"/>
    </row>
    <row r="41" spans="2:17" x14ac:dyDescent="0.2">
      <c r="J41" s="72"/>
      <c r="K41" s="72"/>
      <c r="L41" s="72"/>
      <c r="M41" s="72"/>
    </row>
    <row r="42" spans="2:17" x14ac:dyDescent="0.2">
      <c r="D42" s="73"/>
      <c r="J42" s="73"/>
      <c r="K42" s="73"/>
      <c r="L42" s="73"/>
      <c r="M42" s="73"/>
    </row>
    <row r="43" spans="2:17" x14ac:dyDescent="0.2">
      <c r="D43" s="74" t="s">
        <v>81</v>
      </c>
      <c r="H43" s="75" t="s">
        <v>82</v>
      </c>
      <c r="I43" s="75"/>
      <c r="J43" s="75"/>
      <c r="K43" s="75"/>
      <c r="L43" s="75"/>
      <c r="M43" s="75"/>
      <c r="N43" s="75"/>
      <c r="O43" s="75"/>
    </row>
    <row r="44" spans="2:17" x14ac:dyDescent="0.2">
      <c r="D44" s="74" t="s">
        <v>83</v>
      </c>
      <c r="H44" s="76" t="s">
        <v>84</v>
      </c>
      <c r="I44" s="76"/>
      <c r="J44" s="76"/>
      <c r="K44" s="76"/>
      <c r="L44" s="76"/>
      <c r="M44" s="76"/>
      <c r="N44" s="76"/>
      <c r="O44" s="76"/>
    </row>
  </sheetData>
  <mergeCells count="33">
    <mergeCell ref="C28:D28"/>
    <mergeCell ref="C29:D29"/>
    <mergeCell ref="C30:D30"/>
    <mergeCell ref="C37:D37"/>
    <mergeCell ref="H43:O43"/>
    <mergeCell ref="H44:O44"/>
    <mergeCell ref="B22:D22"/>
    <mergeCell ref="C23:D23"/>
    <mergeCell ref="C24:D24"/>
    <mergeCell ref="C25:D25"/>
    <mergeCell ref="C26:D26"/>
    <mergeCell ref="B27:D27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F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3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2019-02-12T15:40:36Z</dcterms:created>
  <dcterms:modified xsi:type="dcterms:W3CDTF">2019-02-12T15:41:22Z</dcterms:modified>
</cp:coreProperties>
</file>